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BETH\Downloads\"/>
    </mc:Choice>
  </mc:AlternateContent>
  <bookViews>
    <workbookView xWindow="0" yWindow="0" windowWidth="11670" windowHeight="3855" firstSheet="2" activeTab="3"/>
  </bookViews>
  <sheets>
    <sheet name="PARTNERSHIPS" sheetId="8" r:id="rId1"/>
    <sheet name="CORPORATIONS" sheetId="11" r:id="rId2"/>
    <sheet name="DIVIDENDS" sheetId="12" r:id="rId3"/>
    <sheet name="BONDS" sheetId="1" r:id="rId4"/>
    <sheet name="INVESTMENT" sheetId="2" r:id="rId5"/>
    <sheet name="CASH FLOW INSTRUCTIONS" sheetId="6" r:id="rId6"/>
    <sheet name="CASH FLOW FORM" sheetId="4" r:id="rId7"/>
    <sheet name="RATIO INFO" sheetId="7" r:id="rId8"/>
    <sheet name="RATIO INSTRUCTIONS" sheetId="5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5" i="1" s="1"/>
  <c r="D22" i="1"/>
  <c r="E23" i="1" s="1"/>
  <c r="D20" i="1"/>
  <c r="E21" i="1" s="1"/>
  <c r="D18" i="1"/>
  <c r="E19" i="1" s="1"/>
  <c r="D16" i="1"/>
  <c r="E17" i="1" s="1"/>
  <c r="D14" i="1"/>
  <c r="E15" i="1" s="1"/>
  <c r="D21" i="12"/>
  <c r="D20" i="12"/>
  <c r="F20" i="12" s="1"/>
  <c r="D19" i="12"/>
  <c r="F18" i="12" s="1"/>
  <c r="D18" i="12"/>
  <c r="D17" i="12"/>
  <c r="D16" i="12"/>
  <c r="F16" i="12" s="1"/>
  <c r="D15" i="12"/>
  <c r="F14" i="12" s="1"/>
  <c r="D14" i="12"/>
  <c r="D13" i="12"/>
  <c r="D12" i="12"/>
  <c r="F12" i="12" s="1"/>
  <c r="D31" i="11"/>
  <c r="E37" i="11"/>
  <c r="D40" i="11" s="1"/>
  <c r="E36" i="11"/>
  <c r="D38" i="11" s="1"/>
  <c r="D34" i="11"/>
  <c r="E35" i="11" s="1"/>
  <c r="D32" i="11"/>
  <c r="E33" i="11" s="1"/>
  <c r="E30" i="11"/>
  <c r="D28" i="11"/>
  <c r="E29" i="11" s="1"/>
  <c r="D26" i="11"/>
  <c r="E27" i="11" s="1"/>
  <c r="H17" i="8"/>
  <c r="I17" i="8" s="1"/>
  <c r="J19" i="8"/>
  <c r="I19" i="8"/>
  <c r="H19" i="8"/>
  <c r="I16" i="8"/>
  <c r="H16" i="8"/>
  <c r="J16" i="8"/>
  <c r="I15" i="8"/>
  <c r="J15" i="8" s="1"/>
  <c r="H15" i="8"/>
  <c r="J17" i="8" l="1"/>
  <c r="D39" i="11"/>
  <c r="E41" i="11" s="1"/>
  <c r="E14" i="12"/>
  <c r="E18" i="12"/>
  <c r="E12" i="12"/>
  <c r="E16" i="12"/>
  <c r="E20" i="12"/>
</calcChain>
</file>

<file path=xl/sharedStrings.xml><?xml version="1.0" encoding="utf-8"?>
<sst xmlns="http://schemas.openxmlformats.org/spreadsheetml/2006/main" count="159" uniqueCount="115">
  <si>
    <t>3) CHEWBACCA CHEWING GUM CO. WANTS TO RAISE CAPITAL BY SELLING BONDS.</t>
  </si>
  <si>
    <t xml:space="preserve">     THE BONDS WILL HAVE A TERM OF 10 YEARS, INTEREST OF 6% WILL BE PAYABLE</t>
  </si>
  <si>
    <t xml:space="preserve">      SEMI-ANNUALLY. THE FACE VALUE IOF THE BONDS IS $25,000,000.</t>
  </si>
  <si>
    <t xml:space="preserve"> </t>
  </si>
  <si>
    <t>REQUIRED: JOURNALIZE THE ISSUANCE OF THE BONDS, THE FIRST INTEREST  PAYMENT</t>
  </si>
  <si>
    <t xml:space="preserve">                 </t>
  </si>
  <si>
    <t>AND THE FINAL PAYMENT UNDER THE FOLLOWING SITUATIONS:</t>
  </si>
  <si>
    <t>A) THE MARKET RATE OF INTEREST IN 6%.</t>
  </si>
  <si>
    <t>B) THE MARKET RATE OF INTEREST IS 5%</t>
  </si>
  <si>
    <t>C) THE MARKET RATE OF INTEREST IS 8%</t>
  </si>
  <si>
    <t>DATE:</t>
  </si>
  <si>
    <t>ACCOUNT:</t>
  </si>
  <si>
    <t>REF:</t>
  </si>
  <si>
    <t>DEBIT:</t>
  </si>
  <si>
    <t>CREDIT:</t>
  </si>
  <si>
    <t xml:space="preserve">4) SIMPSON FAMILY, INC. PURCHASED $1,000.000 WORTH OF BURNS ENTERPRISES CO. </t>
  </si>
  <si>
    <t xml:space="preserve">        BURNS ENTERPRISES PAYS SIMPSON $12,000  IN DIVIDENDS.</t>
  </si>
  <si>
    <t xml:space="preserve">        STOCK. BURNS ENTERPRISES REPORTS NET INCOME OF $400,000 FOR THE YEAR.</t>
  </si>
  <si>
    <t>REQUIRED: REPORT ALL NECESSARY TRANSACTIONS UNDER THE FOLLOWING SITUATIONS:</t>
  </si>
  <si>
    <t>A) THE INVESTMENT IS GOING TO BE HELD FOR ONLY SIX MONTHS</t>
  </si>
  <si>
    <t>C) THE INVESTMENT IS LONG-TERM AND REPRESNETS 40% OWNERSHIP</t>
  </si>
  <si>
    <t>B) THE INVESTMENT IS LONG-TERM AND REPRESENTS 15% OWNERSHIP</t>
  </si>
  <si>
    <t>REQUIRED:</t>
  </si>
  <si>
    <t xml:space="preserve">  CALCULATE THE FOLLOWING RATIOS FOR 2016 TO ONE DECIMAL PLACE.</t>
  </si>
  <si>
    <t xml:space="preserve">   NOTE: SHOW YOUR CALCULATIONS TO ENSURE MAXIMUM CREDIT.</t>
  </si>
  <si>
    <t>1) CURRENT RATION</t>
  </si>
  <si>
    <t>2) QUICK RATIO</t>
  </si>
  <si>
    <t>3) NUMBER OF DAYS SALES IN RECEIVABLES</t>
  </si>
  <si>
    <t>4) INVENTORY TURNOVER</t>
  </si>
  <si>
    <t>5) RATIO OF FIXED ASSETS TO LONG-TERM LIABILITIES</t>
  </si>
  <si>
    <t>6) RATIO OF LIABILITIES TO STOCKHOLDERS' EQUITY</t>
  </si>
  <si>
    <t>7) RATIO OF SALES TO ASSETS</t>
  </si>
  <si>
    <t>8) RATE EARNED ON TOTAL ASSETS</t>
  </si>
  <si>
    <t>9) RATE EARNED ON COMMON STOCKHOLDERS' EQUITY</t>
  </si>
  <si>
    <t>10) EARNINGS PER SHARE OF COMMON STOCK</t>
  </si>
  <si>
    <t>11) PRICE-EARNINGS RATIO</t>
  </si>
  <si>
    <t>12) DIVIDENDS PER SHARE OF COMMON STOCK</t>
  </si>
  <si>
    <t xml:space="preserve">1) LEONARD, ARTHUR &amp; JULIUS FORMED THE "THREE BROTHERS </t>
  </si>
  <si>
    <t xml:space="preserve">     PARTNERSHIP. LEONARD INVESTED $250,000. ARTHUR INVESTED</t>
  </si>
  <si>
    <t xml:space="preserve">     $150,000 AND JULIUS INVESTED $100,000. LEONARD &amp; ARTHUR</t>
  </si>
  <si>
    <t xml:space="preserve">     EACH WORKED 1/2 TIME &amp; JULIUS WORKED FULL TIME.</t>
  </si>
  <si>
    <t>IN 2017, THE PARTNERSHIP HAD NET INCOME OF $300,000.</t>
  </si>
  <si>
    <t>REQUIRED: SHOW HOW THE $300,000 NET INCOME WOULD BE</t>
  </si>
  <si>
    <t xml:space="preserve">                      DIVIDED UNDER EACH OF THE FOILLOWING PLANS:</t>
  </si>
  <si>
    <t>A) EQUAL DISTRIBUTION</t>
  </si>
  <si>
    <t>B) BASED ON INITIAL INVESTMENT</t>
  </si>
  <si>
    <t>C) BASED ON TIME DEVOTED TO THE BUSINESS</t>
  </si>
  <si>
    <t>D) BASED ON THE FOLLOWING PLAN"</t>
  </si>
  <si>
    <t xml:space="preserve">              </t>
  </si>
  <si>
    <t>10% RETURN ON INVESTMENT</t>
  </si>
  <si>
    <t>SALARIES OF $75,000 TO LEONARD &amp; ARTHUR &amp;</t>
  </si>
  <si>
    <t xml:space="preserve">            $150,000 TO JULIUS</t>
  </si>
  <si>
    <t>REMAINDER EQUALLY</t>
  </si>
  <si>
    <t>ACCOUNTING 281 TAKE-HOME MID-TERM</t>
  </si>
  <si>
    <t>NAME: ______________________________________</t>
  </si>
  <si>
    <t>TWO POINTS EXTRA CREDIT: WHO ARE THESE "THREE BROTHERS"?</t>
  </si>
  <si>
    <t>2B) PIRATE 40 INC. CURRENTLY HAS 200,000 SHARES OF $5 PAR VALUE</t>
  </si>
  <si>
    <t xml:space="preserve">       COMMON STOCK OUTSTANDING AND 20,000 SHARES OF $100 PAR</t>
  </si>
  <si>
    <t xml:space="preserve">       VALUE, 4%, CUMULATIVE PREFERRED STOCK OUTSTANDING.</t>
  </si>
  <si>
    <t xml:space="preserve">        THERE ARE NO DIVIDENDS OUTSTANDING AS OF 1/1/2016.</t>
  </si>
  <si>
    <t xml:space="preserve">REQUIRED: SHOW HOW THE FOLLOWING DIVIDENDS ARE TO BE </t>
  </si>
  <si>
    <t xml:space="preserve">          </t>
  </si>
  <si>
    <t>DISTRIBUTED. USE THE "DIVIDENDS IN ARREARS" COLUMN</t>
  </si>
  <si>
    <t>TO ENSURE MAXIMUM CREDIT.</t>
  </si>
  <si>
    <t>YEAR:</t>
  </si>
  <si>
    <t>TOTAL</t>
  </si>
  <si>
    <t>DIVIDEND:</t>
  </si>
  <si>
    <t>COMMON</t>
  </si>
  <si>
    <t>PREFERRED</t>
  </si>
  <si>
    <t>DIVIDENDS</t>
  </si>
  <si>
    <t>IN ARREARS:</t>
  </si>
  <si>
    <t>2A) CAYO HUESO CORP. HAS 500.000 SHARES OF $10 PAR</t>
  </si>
  <si>
    <t xml:space="preserve">      VALUE STOCK AUTHORIZED AND 400,000 SHARES ISSUED </t>
  </si>
  <si>
    <t xml:space="preserve">       AND OUTSTANDING. THEY ALSO HAVE 100,000 SHARES</t>
  </si>
  <si>
    <t xml:space="preserve">       OF $20 PAR VALUE, $2 PREFERRED STOCK AUTHORIZED,</t>
  </si>
  <si>
    <t>REQUIRED: JOURNALIZE THE FOLLOWING TRANSACTIONS:</t>
  </si>
  <si>
    <t>2/1/20X1</t>
  </si>
  <si>
    <t>SOLD $25,000 SHARES OF COMMON STOCK AT</t>
  </si>
  <si>
    <t>$90 PER SHARE</t>
  </si>
  <si>
    <t>4/1/20X1</t>
  </si>
  <si>
    <t xml:space="preserve">      AND 80,000 SHARES ISSUED AND OUTSTANDING.</t>
  </si>
  <si>
    <t>SOLD 10,000 SHARES OF PREFERRED STOCK</t>
  </si>
  <si>
    <t>AT $500 PER SHARE</t>
  </si>
  <si>
    <t>6/1/20X1</t>
  </si>
  <si>
    <t>REPURCHASED 15,000 SHARES OF COMMON STOCK</t>
  </si>
  <si>
    <t>AT $100 PER SHARE</t>
  </si>
  <si>
    <t>8/1/20X1</t>
  </si>
  <si>
    <t>SOLD 5,000 SHARES OF THE STOCK REPURCHASED</t>
  </si>
  <si>
    <t>ON 6/1 AT $120 PER SHARE</t>
  </si>
  <si>
    <t>10/1/20X1</t>
  </si>
  <si>
    <t>ON 6/1 AT $90 PER SHARE</t>
  </si>
  <si>
    <t>10/15/20X1</t>
  </si>
  <si>
    <t>DECLARED DIVIDEND TO PAY THE PREFERRED</t>
  </si>
  <si>
    <t>DIVIDEND AND $1 PER SHARE ON COMMON STOCK</t>
  </si>
  <si>
    <t>11/15/20X1</t>
  </si>
  <si>
    <t>THIS IS THE DATE OF RECORD</t>
  </si>
  <si>
    <t>12/31/20X1</t>
  </si>
  <si>
    <t>PAID THE CASH DIVIDEND DECLARED ON 10/15</t>
  </si>
  <si>
    <t>POST</t>
  </si>
  <si>
    <t>Leonard</t>
  </si>
  <si>
    <t>Arthur</t>
  </si>
  <si>
    <t>Julius</t>
  </si>
  <si>
    <t>The three brothers are unlimited partners in the partnership</t>
  </si>
  <si>
    <t>COMMON STOCK</t>
  </si>
  <si>
    <t>PREFERRED STOCK</t>
  </si>
  <si>
    <t>PREFERRED DIVIDEND</t>
  </si>
  <si>
    <t>COMMON STOCK DIVIDEND</t>
  </si>
  <si>
    <t>CASH</t>
  </si>
  <si>
    <t>ACCOUNTS PAYABALE</t>
  </si>
  <si>
    <t>BOND ISSUANCE AT 6%</t>
  </si>
  <si>
    <t>1/1/2X11</t>
  </si>
  <si>
    <t>1/1/2XX1</t>
  </si>
  <si>
    <t>FINAL BOND PAYMENT</t>
  </si>
  <si>
    <t>BOND ISSUANCE AT 5%</t>
  </si>
  <si>
    <t>BOND ISSUANCE 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</si>
</sst>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1" xfId="0" applyBorder="1"/>
    <xf numFmtId="0" fontId="0" fillId="0" borderId="29" xfId="0" applyBorder="1"/>
    <xf numFmtId="0" fontId="0" fillId="0" borderId="19" xfId="0" applyBorder="1"/>
    <xf numFmtId="0" fontId="0" fillId="0" borderId="30" xfId="0" applyBorder="1"/>
    <xf numFmtId="0" fontId="0" fillId="0" borderId="20" xfId="0" applyBorder="1"/>
    <xf numFmtId="0" fontId="0" fillId="0" borderId="31" xfId="0" applyBorder="1"/>
    <xf numFmtId="44" fontId="0" fillId="0" borderId="0" xfId="0" applyNumberFormat="1"/>
    <xf numFmtId="0" fontId="0" fillId="0" borderId="12" xfId="0" applyBorder="1" applyAlignment="1">
      <alignment horizontal="left"/>
    </xf>
    <xf numFmtId="164" fontId="2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0" fillId="0" borderId="12" xfId="0" applyNumberFormat="1" applyBorder="1"/>
    <xf numFmtId="44" fontId="0" fillId="0" borderId="6" xfId="0" applyNumberFormat="1" applyBorder="1"/>
    <xf numFmtId="44" fontId="0" fillId="0" borderId="9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397764</xdr:colOff>
      <xdr:row>52</xdr:row>
      <xdr:rowOff>92964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2964" cy="9998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397764</xdr:colOff>
      <xdr:row>52</xdr:row>
      <xdr:rowOff>92964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2964" cy="999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10" workbookViewId="0">
      <selection activeCell="H25" sqref="H25"/>
    </sheetView>
  </sheetViews>
  <sheetFormatPr defaultRowHeight="15" x14ac:dyDescent="0.25"/>
  <cols>
    <col min="8" max="8" width="12.5703125" style="47" bestFit="1" customWidth="1"/>
    <col min="9" max="10" width="12.5703125" bestFit="1" customWidth="1"/>
  </cols>
  <sheetData>
    <row r="1" spans="1:10" ht="18.75" x14ac:dyDescent="0.3">
      <c r="C1" s="21" t="s">
        <v>53</v>
      </c>
    </row>
    <row r="3" spans="1:10" x14ac:dyDescent="0.25">
      <c r="D3" s="20" t="s">
        <v>54</v>
      </c>
    </row>
    <row r="5" spans="1:10" x14ac:dyDescent="0.25">
      <c r="A5" t="s">
        <v>37</v>
      </c>
    </row>
    <row r="6" spans="1:10" x14ac:dyDescent="0.25">
      <c r="A6" t="s">
        <v>38</v>
      </c>
    </row>
    <row r="7" spans="1:10" x14ac:dyDescent="0.25">
      <c r="A7" t="s">
        <v>39</v>
      </c>
    </row>
    <row r="8" spans="1:10" x14ac:dyDescent="0.25">
      <c r="A8" t="s">
        <v>40</v>
      </c>
    </row>
    <row r="10" spans="1:10" x14ac:dyDescent="0.25">
      <c r="A10" t="s">
        <v>41</v>
      </c>
    </row>
    <row r="12" spans="1:10" x14ac:dyDescent="0.25">
      <c r="A12" t="s">
        <v>42</v>
      </c>
    </row>
    <row r="13" spans="1:10" x14ac:dyDescent="0.25">
      <c r="A13" t="s">
        <v>43</v>
      </c>
    </row>
    <row r="14" spans="1:10" x14ac:dyDescent="0.25">
      <c r="H14" s="47" t="s">
        <v>99</v>
      </c>
      <c r="I14" t="s">
        <v>100</v>
      </c>
      <c r="J14" t="s">
        <v>101</v>
      </c>
    </row>
    <row r="15" spans="1:10" x14ac:dyDescent="0.25">
      <c r="A15" t="s">
        <v>44</v>
      </c>
      <c r="H15" s="47">
        <f>300000/3</f>
        <v>100000</v>
      </c>
      <c r="I15" s="47">
        <f>H15</f>
        <v>100000</v>
      </c>
      <c r="J15" s="47">
        <f>I15</f>
        <v>100000</v>
      </c>
    </row>
    <row r="16" spans="1:10" x14ac:dyDescent="0.25">
      <c r="A16" t="s">
        <v>45</v>
      </c>
      <c r="H16" s="47">
        <f>(250000/500000)*300000</f>
        <v>150000</v>
      </c>
      <c r="I16" s="47">
        <f>(150000/500000)*300000</f>
        <v>90000</v>
      </c>
      <c r="J16" s="47">
        <f>(100000/500000)*300000</f>
        <v>60000</v>
      </c>
    </row>
    <row r="17" spans="1:10" x14ac:dyDescent="0.25">
      <c r="A17" t="s">
        <v>46</v>
      </c>
      <c r="H17" s="47">
        <f>(1/4*300000)</f>
        <v>75000</v>
      </c>
      <c r="I17" s="47">
        <f>H17</f>
        <v>75000</v>
      </c>
      <c r="J17" s="47">
        <f>300000-H17-I17</f>
        <v>150000</v>
      </c>
    </row>
    <row r="18" spans="1:10" x14ac:dyDescent="0.25">
      <c r="A18" t="s">
        <v>47</v>
      </c>
      <c r="I18" s="47"/>
      <c r="J18" s="47"/>
    </row>
    <row r="19" spans="1:10" x14ac:dyDescent="0.25">
      <c r="A19" t="s">
        <v>48</v>
      </c>
      <c r="B19" t="s">
        <v>49</v>
      </c>
      <c r="H19" s="47">
        <f>10%*250000</f>
        <v>25000</v>
      </c>
      <c r="I19" s="47">
        <f>10%*150000</f>
        <v>15000</v>
      </c>
      <c r="J19" s="47">
        <f>10%*100000</f>
        <v>10000</v>
      </c>
    </row>
    <row r="20" spans="1:10" x14ac:dyDescent="0.25">
      <c r="B20" t="s">
        <v>50</v>
      </c>
      <c r="I20" s="47"/>
      <c r="J20" s="47"/>
    </row>
    <row r="21" spans="1:10" x14ac:dyDescent="0.25">
      <c r="B21" t="s">
        <v>51</v>
      </c>
      <c r="H21" s="47">
        <v>0</v>
      </c>
      <c r="I21" s="47">
        <v>0</v>
      </c>
      <c r="J21" s="47">
        <v>0</v>
      </c>
    </row>
    <row r="22" spans="1:10" x14ac:dyDescent="0.25">
      <c r="B22" t="s">
        <v>52</v>
      </c>
    </row>
    <row r="24" spans="1:10" x14ac:dyDescent="0.25">
      <c r="A24" t="s">
        <v>55</v>
      </c>
      <c r="H24" s="47" t="s">
        <v>102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opLeftCell="A16" workbookViewId="0">
      <selection activeCell="I39" sqref="I39"/>
    </sheetView>
  </sheetViews>
  <sheetFormatPr defaultRowHeight="15" x14ac:dyDescent="0.25"/>
  <cols>
    <col min="1" max="1" width="11.140625" customWidth="1"/>
    <col min="2" max="2" width="27.5703125" customWidth="1"/>
    <col min="3" max="3" width="6.140625" customWidth="1"/>
    <col min="4" max="5" width="15.7109375" customWidth="1"/>
  </cols>
  <sheetData>
    <row r="1" spans="1:2" x14ac:dyDescent="0.25">
      <c r="A1" t="s">
        <v>71</v>
      </c>
    </row>
    <row r="2" spans="1:2" x14ac:dyDescent="0.25">
      <c r="A2" t="s">
        <v>72</v>
      </c>
    </row>
    <row r="3" spans="1:2" x14ac:dyDescent="0.25">
      <c r="A3" t="s">
        <v>73</v>
      </c>
    </row>
    <row r="4" spans="1:2" x14ac:dyDescent="0.25">
      <c r="A4" t="s">
        <v>74</v>
      </c>
    </row>
    <row r="5" spans="1:2" x14ac:dyDescent="0.25">
      <c r="A5" t="s">
        <v>80</v>
      </c>
    </row>
    <row r="6" spans="1:2" x14ac:dyDescent="0.25">
      <c r="A6" t="s">
        <v>3</v>
      </c>
    </row>
    <row r="7" spans="1:2" x14ac:dyDescent="0.25">
      <c r="A7" t="s">
        <v>75</v>
      </c>
    </row>
    <row r="9" spans="1:2" x14ac:dyDescent="0.25">
      <c r="A9" t="s">
        <v>76</v>
      </c>
      <c r="B9" t="s">
        <v>77</v>
      </c>
    </row>
    <row r="10" spans="1:2" x14ac:dyDescent="0.25">
      <c r="B10" t="s">
        <v>78</v>
      </c>
    </row>
    <row r="11" spans="1:2" x14ac:dyDescent="0.25">
      <c r="A11" t="s">
        <v>79</v>
      </c>
      <c r="B11" t="s">
        <v>81</v>
      </c>
    </row>
    <row r="12" spans="1:2" x14ac:dyDescent="0.25">
      <c r="B12" t="s">
        <v>82</v>
      </c>
    </row>
    <row r="13" spans="1:2" x14ac:dyDescent="0.25">
      <c r="A13" t="s">
        <v>83</v>
      </c>
      <c r="B13" t="s">
        <v>84</v>
      </c>
    </row>
    <row r="14" spans="1:2" x14ac:dyDescent="0.25">
      <c r="B14" t="s">
        <v>85</v>
      </c>
    </row>
    <row r="15" spans="1:2" x14ac:dyDescent="0.25">
      <c r="A15" t="s">
        <v>86</v>
      </c>
      <c r="B15" t="s">
        <v>87</v>
      </c>
    </row>
    <row r="16" spans="1:2" x14ac:dyDescent="0.25">
      <c r="B16" t="s">
        <v>88</v>
      </c>
    </row>
    <row r="17" spans="1:5" x14ac:dyDescent="0.25">
      <c r="A17" t="s">
        <v>89</v>
      </c>
      <c r="B17" t="s">
        <v>87</v>
      </c>
    </row>
    <row r="18" spans="1:5" x14ac:dyDescent="0.25">
      <c r="B18" t="s">
        <v>90</v>
      </c>
    </row>
    <row r="19" spans="1:5" x14ac:dyDescent="0.25">
      <c r="A19" t="s">
        <v>91</v>
      </c>
      <c r="B19" t="s">
        <v>92</v>
      </c>
    </row>
    <row r="20" spans="1:5" x14ac:dyDescent="0.25">
      <c r="B20" t="s">
        <v>93</v>
      </c>
    </row>
    <row r="21" spans="1:5" x14ac:dyDescent="0.25">
      <c r="A21" t="s">
        <v>94</v>
      </c>
      <c r="B21" t="s">
        <v>95</v>
      </c>
    </row>
    <row r="22" spans="1:5" x14ac:dyDescent="0.25">
      <c r="A22" t="s">
        <v>96</v>
      </c>
      <c r="B22" t="s">
        <v>97</v>
      </c>
    </row>
    <row r="24" spans="1:5" x14ac:dyDescent="0.25">
      <c r="A24" s="13"/>
      <c r="B24" s="14"/>
      <c r="C24" s="15" t="s">
        <v>98</v>
      </c>
      <c r="D24" s="14"/>
      <c r="E24" s="16"/>
    </row>
    <row r="25" spans="1:5" x14ac:dyDescent="0.25">
      <c r="A25" s="29" t="s">
        <v>10</v>
      </c>
      <c r="B25" s="32" t="s">
        <v>11</v>
      </c>
      <c r="C25" s="30" t="s">
        <v>12</v>
      </c>
      <c r="D25" s="32" t="s">
        <v>13</v>
      </c>
      <c r="E25" s="31" t="s">
        <v>14</v>
      </c>
    </row>
    <row r="26" spans="1:5" x14ac:dyDescent="0.25">
      <c r="A26" t="s">
        <v>76</v>
      </c>
      <c r="B26" s="48" t="s">
        <v>103</v>
      </c>
      <c r="C26" s="5"/>
      <c r="D26" s="11">
        <f>25000*90</f>
        <v>2250000</v>
      </c>
      <c r="E26" s="6"/>
    </row>
    <row r="27" spans="1:5" x14ac:dyDescent="0.25">
      <c r="B27" s="48" t="s">
        <v>107</v>
      </c>
      <c r="C27" s="5"/>
      <c r="D27" s="11"/>
      <c r="E27" s="6">
        <f>D26</f>
        <v>2250000</v>
      </c>
    </row>
    <row r="28" spans="1:5" x14ac:dyDescent="0.25">
      <c r="A28" t="s">
        <v>79</v>
      </c>
      <c r="B28" s="11" t="s">
        <v>104</v>
      </c>
      <c r="C28" s="5"/>
      <c r="D28" s="11">
        <f>10000*500</f>
        <v>5000000</v>
      </c>
      <c r="E28" s="6"/>
    </row>
    <row r="29" spans="1:5" x14ac:dyDescent="0.25">
      <c r="B29" s="11" t="s">
        <v>107</v>
      </c>
      <c r="C29" s="5"/>
      <c r="D29" s="11"/>
      <c r="E29" s="6">
        <f>D28</f>
        <v>5000000</v>
      </c>
    </row>
    <row r="30" spans="1:5" x14ac:dyDescent="0.25">
      <c r="A30" t="s">
        <v>83</v>
      </c>
      <c r="B30" s="11" t="s">
        <v>103</v>
      </c>
      <c r="C30" s="5"/>
      <c r="D30" s="11"/>
      <c r="E30" s="6">
        <f>15000*100</f>
        <v>1500000</v>
      </c>
    </row>
    <row r="31" spans="1:5" x14ac:dyDescent="0.25">
      <c r="B31" s="11" t="s">
        <v>107</v>
      </c>
      <c r="C31" s="5"/>
      <c r="D31" s="11">
        <f>E30</f>
        <v>1500000</v>
      </c>
      <c r="E31" s="6"/>
    </row>
    <row r="32" spans="1:5" x14ac:dyDescent="0.25">
      <c r="A32" t="s">
        <v>86</v>
      </c>
      <c r="B32" s="11" t="s">
        <v>103</v>
      </c>
      <c r="C32" s="5"/>
      <c r="D32" s="11">
        <f>5000*120</f>
        <v>600000</v>
      </c>
      <c r="E32" s="6"/>
    </row>
    <row r="33" spans="1:5" x14ac:dyDescent="0.25">
      <c r="B33" s="11" t="s">
        <v>107</v>
      </c>
      <c r="C33" s="5"/>
      <c r="D33" s="11"/>
      <c r="E33" s="6">
        <f>D32</f>
        <v>600000</v>
      </c>
    </row>
    <row r="34" spans="1:5" x14ac:dyDescent="0.25">
      <c r="A34" t="s">
        <v>89</v>
      </c>
      <c r="B34" s="11" t="s">
        <v>103</v>
      </c>
      <c r="C34" s="5"/>
      <c r="D34" s="11">
        <f>5000*90</f>
        <v>450000</v>
      </c>
      <c r="E34" s="6"/>
    </row>
    <row r="35" spans="1:5" x14ac:dyDescent="0.25">
      <c r="B35" s="11" t="s">
        <v>107</v>
      </c>
      <c r="C35" s="5"/>
      <c r="D35" s="11"/>
      <c r="E35" s="6">
        <f>D34</f>
        <v>450000</v>
      </c>
    </row>
    <row r="36" spans="1:5" x14ac:dyDescent="0.25">
      <c r="A36" t="s">
        <v>94</v>
      </c>
      <c r="B36" s="11" t="s">
        <v>105</v>
      </c>
      <c r="C36" s="5"/>
      <c r="D36" s="11"/>
      <c r="E36" s="11">
        <f>2*10000</f>
        <v>20000</v>
      </c>
    </row>
    <row r="37" spans="1:5" x14ac:dyDescent="0.25">
      <c r="A37" s="4"/>
      <c r="B37" s="11" t="s">
        <v>106</v>
      </c>
      <c r="C37" s="5"/>
      <c r="D37" s="11"/>
      <c r="E37" s="6">
        <f>1*(25000-15000+5000+5000)</f>
        <v>20000</v>
      </c>
    </row>
    <row r="38" spans="1:5" x14ac:dyDescent="0.25">
      <c r="A38" s="5"/>
      <c r="B38" s="11" t="s">
        <v>108</v>
      </c>
      <c r="C38" s="5"/>
      <c r="D38" s="11">
        <f>E36+E37</f>
        <v>40000</v>
      </c>
      <c r="E38" s="6"/>
    </row>
    <row r="39" spans="1:5" x14ac:dyDescent="0.25">
      <c r="A39" t="s">
        <v>96</v>
      </c>
      <c r="B39" s="11" t="s">
        <v>105</v>
      </c>
      <c r="C39" s="5"/>
      <c r="D39" s="11">
        <f>E36</f>
        <v>20000</v>
      </c>
      <c r="E39" s="6"/>
    </row>
    <row r="40" spans="1:5" x14ac:dyDescent="0.25">
      <c r="A40" s="4"/>
      <c r="B40" s="11" t="s">
        <v>106</v>
      </c>
      <c r="C40" s="5"/>
      <c r="D40" s="11">
        <f>E37</f>
        <v>20000</v>
      </c>
      <c r="E40" s="6"/>
    </row>
    <row r="41" spans="1:5" x14ac:dyDescent="0.25">
      <c r="A41" s="4"/>
      <c r="B41" s="11" t="s">
        <v>107</v>
      </c>
      <c r="C41" s="5"/>
      <c r="D41" s="11"/>
      <c r="E41" s="6">
        <f>D40+D39</f>
        <v>40000</v>
      </c>
    </row>
    <row r="42" spans="1:5" x14ac:dyDescent="0.25">
      <c r="A42" s="4"/>
      <c r="B42" s="11"/>
      <c r="C42" s="5"/>
      <c r="D42" s="11"/>
      <c r="E42" s="6"/>
    </row>
    <row r="43" spans="1:5" x14ac:dyDescent="0.25">
      <c r="A43" s="4"/>
      <c r="B43" s="11"/>
      <c r="C43" s="5"/>
      <c r="D43" s="11"/>
      <c r="E43" s="6"/>
    </row>
    <row r="44" spans="1:5" x14ac:dyDescent="0.25">
      <c r="A44" s="4"/>
      <c r="B44" s="11"/>
      <c r="C44" s="5"/>
      <c r="D44" s="11"/>
      <c r="E44" s="6"/>
    </row>
    <row r="45" spans="1:5" x14ac:dyDescent="0.25">
      <c r="A45" s="4"/>
      <c r="B45" s="11"/>
      <c r="C45" s="5"/>
      <c r="D45" s="11"/>
      <c r="E45" s="6"/>
    </row>
    <row r="46" spans="1:5" x14ac:dyDescent="0.25">
      <c r="A46" s="4"/>
      <c r="B46" s="11"/>
      <c r="C46" s="5"/>
      <c r="D46" s="11"/>
      <c r="E46" s="6"/>
    </row>
    <row r="47" spans="1:5" x14ac:dyDescent="0.25">
      <c r="A47" s="4"/>
      <c r="B47" s="11"/>
      <c r="C47" s="5"/>
      <c r="D47" s="11"/>
      <c r="E47" s="6"/>
    </row>
    <row r="48" spans="1:5" x14ac:dyDescent="0.25">
      <c r="A48" s="4"/>
      <c r="B48" s="11"/>
      <c r="C48" s="5"/>
      <c r="D48" s="11"/>
      <c r="E48" s="6"/>
    </row>
    <row r="49" spans="1:5" x14ac:dyDescent="0.25">
      <c r="A49" s="4"/>
      <c r="B49" s="11"/>
      <c r="C49" s="5"/>
      <c r="D49" s="11"/>
      <c r="E49" s="6"/>
    </row>
    <row r="50" spans="1:5" x14ac:dyDescent="0.25">
      <c r="A50" s="4"/>
      <c r="B50" s="11"/>
      <c r="C50" s="5"/>
      <c r="D50" s="11"/>
      <c r="E50" s="6"/>
    </row>
    <row r="51" spans="1:5" x14ac:dyDescent="0.25">
      <c r="A51" s="4"/>
      <c r="B51" s="11"/>
      <c r="C51" s="5"/>
      <c r="D51" s="11"/>
      <c r="E51" s="6"/>
    </row>
    <row r="52" spans="1:5" x14ac:dyDescent="0.25">
      <c r="A52" s="4"/>
      <c r="B52" s="11"/>
      <c r="C52" s="5"/>
      <c r="D52" s="11"/>
      <c r="E52" s="6"/>
    </row>
    <row r="53" spans="1:5" x14ac:dyDescent="0.25">
      <c r="A53" s="4"/>
      <c r="B53" s="11"/>
      <c r="C53" s="5"/>
      <c r="D53" s="11"/>
      <c r="E53" s="6"/>
    </row>
    <row r="54" spans="1:5" x14ac:dyDescent="0.25">
      <c r="A54" s="4"/>
      <c r="B54" s="11"/>
      <c r="C54" s="5"/>
      <c r="D54" s="11"/>
      <c r="E54" s="6"/>
    </row>
    <row r="55" spans="1:5" x14ac:dyDescent="0.25">
      <c r="A55" s="4"/>
      <c r="B55" s="11"/>
      <c r="C55" s="5"/>
      <c r="D55" s="11"/>
      <c r="E55" s="6"/>
    </row>
    <row r="56" spans="1:5" x14ac:dyDescent="0.25">
      <c r="A56" s="4"/>
      <c r="B56" s="11"/>
      <c r="C56" s="5"/>
      <c r="D56" s="11"/>
      <c r="E56" s="6"/>
    </row>
    <row r="57" spans="1:5" x14ac:dyDescent="0.25">
      <c r="A57" s="4"/>
      <c r="B57" s="11"/>
      <c r="C57" s="5"/>
      <c r="D57" s="11"/>
      <c r="E57" s="6"/>
    </row>
    <row r="58" spans="1:5" x14ac:dyDescent="0.25">
      <c r="A58" s="4"/>
      <c r="B58" s="11"/>
      <c r="C58" s="5"/>
      <c r="D58" s="11"/>
      <c r="E58" s="6"/>
    </row>
    <row r="59" spans="1:5" x14ac:dyDescent="0.25">
      <c r="A59" s="4"/>
      <c r="B59" s="11"/>
      <c r="C59" s="5"/>
      <c r="D59" s="11"/>
      <c r="E59" s="6"/>
    </row>
    <row r="60" spans="1:5" x14ac:dyDescent="0.25">
      <c r="A60" s="4"/>
      <c r="B60" s="11"/>
      <c r="C60" s="5"/>
      <c r="D60" s="11"/>
      <c r="E60" s="6"/>
    </row>
    <row r="61" spans="1:5" x14ac:dyDescent="0.25">
      <c r="A61" s="4"/>
      <c r="B61" s="11"/>
      <c r="C61" s="5"/>
      <c r="D61" s="11"/>
      <c r="E61" s="6"/>
    </row>
    <row r="62" spans="1:5" x14ac:dyDescent="0.25">
      <c r="A62" s="4"/>
      <c r="B62" s="11"/>
      <c r="C62" s="5"/>
      <c r="D62" s="11"/>
      <c r="E62" s="6"/>
    </row>
    <row r="63" spans="1:5" x14ac:dyDescent="0.25">
      <c r="A63" s="7"/>
      <c r="B63" s="12"/>
      <c r="C63" s="8"/>
      <c r="D63" s="12"/>
      <c r="E63" s="9"/>
    </row>
  </sheetData>
  <pageMargins left="0.7" right="0.7" top="0.75" bottom="0.75" header="0.3" footer="0.3"/>
  <pageSetup scale="8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opLeftCell="A10" workbookViewId="0">
      <selection activeCell="K9" sqref="K9"/>
    </sheetView>
  </sheetViews>
  <sheetFormatPr defaultRowHeight="15" x14ac:dyDescent="0.25"/>
  <cols>
    <col min="2" max="2" width="11.5703125" customWidth="1"/>
    <col min="3" max="3" width="2.42578125" customWidth="1"/>
    <col min="4" max="4" width="11.7109375" customWidth="1"/>
    <col min="5" max="5" width="11.85546875" customWidth="1"/>
    <col min="6" max="6" width="12.7109375" customWidth="1"/>
  </cols>
  <sheetData>
    <row r="1" spans="1:6" x14ac:dyDescent="0.25">
      <c r="A1" t="s">
        <v>56</v>
      </c>
    </row>
    <row r="2" spans="1:6" x14ac:dyDescent="0.25">
      <c r="A2" t="s">
        <v>57</v>
      </c>
    </row>
    <row r="3" spans="1:6" x14ac:dyDescent="0.25">
      <c r="A3" t="s">
        <v>58</v>
      </c>
    </row>
    <row r="4" spans="1:6" x14ac:dyDescent="0.25">
      <c r="A4" t="s">
        <v>59</v>
      </c>
    </row>
    <row r="6" spans="1:6" x14ac:dyDescent="0.25">
      <c r="A6" t="s">
        <v>60</v>
      </c>
    </row>
    <row r="7" spans="1:6" x14ac:dyDescent="0.25">
      <c r="A7" t="s">
        <v>61</v>
      </c>
      <c r="B7" t="s">
        <v>62</v>
      </c>
    </row>
    <row r="8" spans="1:6" x14ac:dyDescent="0.25">
      <c r="B8" t="s">
        <v>63</v>
      </c>
    </row>
    <row r="9" spans="1:6" ht="15.75" thickBot="1" x14ac:dyDescent="0.3"/>
    <row r="10" spans="1:6" x14ac:dyDescent="0.25">
      <c r="A10" s="22"/>
      <c r="B10" s="33" t="s">
        <v>65</v>
      </c>
      <c r="C10" s="23"/>
      <c r="D10" s="33" t="s">
        <v>67</v>
      </c>
      <c r="E10" s="33" t="s">
        <v>68</v>
      </c>
      <c r="F10" s="24" t="s">
        <v>69</v>
      </c>
    </row>
    <row r="11" spans="1:6" ht="15.75" thickBot="1" x14ac:dyDescent="0.3">
      <c r="A11" s="25" t="s">
        <v>64</v>
      </c>
      <c r="B11" s="34" t="s">
        <v>66</v>
      </c>
      <c r="C11" s="26"/>
      <c r="D11" s="34" t="s">
        <v>66</v>
      </c>
      <c r="E11" s="34" t="s">
        <v>66</v>
      </c>
      <c r="F11" s="27" t="s">
        <v>70</v>
      </c>
    </row>
    <row r="12" spans="1:6" x14ac:dyDescent="0.25">
      <c r="A12" s="13">
        <v>2016</v>
      </c>
      <c r="B12" s="35">
        <v>55000</v>
      </c>
      <c r="C12" s="15"/>
      <c r="D12" s="49">
        <f>96%*(200000/220000)*B12</f>
        <v>48000</v>
      </c>
      <c r="E12" s="49">
        <f>B12-D12-D13</f>
        <v>2200</v>
      </c>
      <c r="F12" s="51">
        <f>D12-D13</f>
        <v>43200</v>
      </c>
    </row>
    <row r="13" spans="1:6" x14ac:dyDescent="0.25">
      <c r="A13" s="29"/>
      <c r="B13" s="36"/>
      <c r="C13" s="30"/>
      <c r="D13" s="50">
        <f>96%*(20000/220000)*B12</f>
        <v>4800</v>
      </c>
      <c r="E13" s="32"/>
      <c r="F13" s="31"/>
    </row>
    <row r="14" spans="1:6" x14ac:dyDescent="0.25">
      <c r="A14" s="28">
        <v>2017</v>
      </c>
      <c r="B14" s="35">
        <v>70000</v>
      </c>
      <c r="C14" s="26"/>
      <c r="D14" s="49">
        <f>96%*(200000/220000)*B14</f>
        <v>61090.909090909088</v>
      </c>
      <c r="E14" s="49">
        <f>B14-D14-D15</f>
        <v>2800.0000000000027</v>
      </c>
      <c r="F14" s="51">
        <f>D14-D15</f>
        <v>54981.818181818177</v>
      </c>
    </row>
    <row r="15" spans="1:6" x14ac:dyDescent="0.25">
      <c r="A15" s="29"/>
      <c r="B15" s="36"/>
      <c r="C15" s="30"/>
      <c r="D15" s="50">
        <f>96%*(20000/220000)*B14</f>
        <v>6109.090909090909</v>
      </c>
      <c r="E15" s="32"/>
      <c r="F15" s="31"/>
    </row>
    <row r="16" spans="1:6" x14ac:dyDescent="0.25">
      <c r="A16" s="28">
        <v>2018</v>
      </c>
      <c r="B16" s="35">
        <v>200000</v>
      </c>
      <c r="C16" s="26"/>
      <c r="D16" s="49">
        <f>96%*(200000/220000)*B16</f>
        <v>174545.45454545453</v>
      </c>
      <c r="E16" s="49">
        <f>B16-D16-D17</f>
        <v>8000.0000000000182</v>
      </c>
      <c r="F16" s="51">
        <f>D16-D17</f>
        <v>157090.90909090909</v>
      </c>
    </row>
    <row r="17" spans="1:6" x14ac:dyDescent="0.25">
      <c r="A17" s="29"/>
      <c r="B17" s="36"/>
      <c r="C17" s="30"/>
      <c r="D17" s="50">
        <f>96%*(20000/220000)*B16</f>
        <v>17454.545454545452</v>
      </c>
      <c r="E17" s="32"/>
      <c r="F17" s="31"/>
    </row>
    <row r="18" spans="1:6" x14ac:dyDescent="0.25">
      <c r="A18" s="28">
        <v>2019</v>
      </c>
      <c r="B18" s="35">
        <v>35000</v>
      </c>
      <c r="C18" s="26"/>
      <c r="D18" s="49">
        <f>96%*(200000/220000)*B18</f>
        <v>30545.454545454544</v>
      </c>
      <c r="E18" s="49">
        <f>B18-D18-D19</f>
        <v>1400.0000000000014</v>
      </c>
      <c r="F18" s="51">
        <f>D18-D19</f>
        <v>27490.909090909088</v>
      </c>
    </row>
    <row r="19" spans="1:6" x14ac:dyDescent="0.25">
      <c r="A19" s="29"/>
      <c r="B19" s="36"/>
      <c r="C19" s="30"/>
      <c r="D19" s="50">
        <f>96%*(20000/220000)*B18</f>
        <v>3054.5454545454545</v>
      </c>
      <c r="E19" s="32"/>
      <c r="F19" s="31"/>
    </row>
    <row r="20" spans="1:6" x14ac:dyDescent="0.25">
      <c r="A20" s="28">
        <v>2020</v>
      </c>
      <c r="B20" s="35">
        <v>100000</v>
      </c>
      <c r="C20" s="26"/>
      <c r="D20" s="49">
        <f>96%*(200000/220000)*B20</f>
        <v>87272.727272727265</v>
      </c>
      <c r="E20" s="49">
        <f>B20-D20-D21</f>
        <v>4000.0000000000091</v>
      </c>
      <c r="F20" s="51">
        <f>D20-D21</f>
        <v>78545.454545454544</v>
      </c>
    </row>
    <row r="21" spans="1:6" x14ac:dyDescent="0.25">
      <c r="A21" s="29" t="s">
        <v>3</v>
      </c>
      <c r="B21" s="36"/>
      <c r="C21" s="30"/>
      <c r="D21" s="50">
        <f>96%*(20000/220000)*B20</f>
        <v>8727.2727272727261</v>
      </c>
      <c r="E21" s="32"/>
      <c r="F21" s="31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5"/>
  <sheetViews>
    <sheetView tabSelected="1" topLeftCell="A15" workbookViewId="0">
      <selection activeCell="H25" sqref="H25"/>
    </sheetView>
  </sheetViews>
  <sheetFormatPr defaultRowHeight="15" x14ac:dyDescent="0.25"/>
  <cols>
    <col min="1" max="1" width="13.28515625" customWidth="1"/>
    <col min="2" max="2" width="30.85546875" customWidth="1"/>
    <col min="3" max="3" width="6.5703125" customWidth="1"/>
    <col min="4" max="4" width="15.7109375" customWidth="1"/>
    <col min="5" max="5" width="15.7109375" style="47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  <c r="B7" t="s">
        <v>6</v>
      </c>
    </row>
    <row r="9" spans="1:5" x14ac:dyDescent="0.25">
      <c r="B9" t="s">
        <v>7</v>
      </c>
    </row>
    <row r="10" spans="1:5" x14ac:dyDescent="0.25">
      <c r="B10" t="s">
        <v>8</v>
      </c>
    </row>
    <row r="11" spans="1:5" x14ac:dyDescent="0.25">
      <c r="B11" t="s">
        <v>9</v>
      </c>
    </row>
    <row r="13" spans="1:5" ht="14.25" customHeight="1" x14ac:dyDescent="0.25">
      <c r="A13" s="17" t="s">
        <v>10</v>
      </c>
      <c r="B13" s="18" t="s">
        <v>11</v>
      </c>
      <c r="C13" s="19" t="s">
        <v>12</v>
      </c>
      <c r="D13" s="18" t="s">
        <v>13</v>
      </c>
      <c r="E13" s="52" t="s">
        <v>14</v>
      </c>
    </row>
    <row r="14" spans="1:5" x14ac:dyDescent="0.25">
      <c r="A14" s="4" t="s">
        <v>111</v>
      </c>
      <c r="B14" s="11" t="s">
        <v>109</v>
      </c>
      <c r="C14" s="5"/>
      <c r="D14" s="53">
        <f>25000000*(1+6%)^1-25000000</f>
        <v>1500000</v>
      </c>
      <c r="E14" s="53"/>
    </row>
    <row r="15" spans="1:5" x14ac:dyDescent="0.25">
      <c r="A15" s="4"/>
      <c r="B15" s="11" t="s">
        <v>107</v>
      </c>
      <c r="C15" s="5"/>
      <c r="D15" s="53"/>
      <c r="E15" s="53">
        <f>D14</f>
        <v>1500000</v>
      </c>
    </row>
    <row r="16" spans="1:5" x14ac:dyDescent="0.25">
      <c r="A16" s="4" t="s">
        <v>110</v>
      </c>
      <c r="B16" s="11" t="s">
        <v>112</v>
      </c>
      <c r="C16" s="5"/>
      <c r="D16" s="53">
        <f>25000000*(1+6%)^10-25000000</f>
        <v>19771192.413571365</v>
      </c>
      <c r="E16" s="53"/>
    </row>
    <row r="17" spans="1:5" x14ac:dyDescent="0.25">
      <c r="A17" s="4"/>
      <c r="B17" s="11" t="s">
        <v>107</v>
      </c>
      <c r="C17" s="5"/>
      <c r="D17" s="53"/>
      <c r="E17" s="53">
        <f>D16</f>
        <v>19771192.413571365</v>
      </c>
    </row>
    <row r="18" spans="1:5" x14ac:dyDescent="0.25">
      <c r="A18" s="4" t="s">
        <v>111</v>
      </c>
      <c r="B18" s="11" t="s">
        <v>113</v>
      </c>
      <c r="C18" s="5"/>
      <c r="D18" s="53">
        <f>25000000*(1+5%)^1-25000000</f>
        <v>1250000</v>
      </c>
      <c r="E18" s="53"/>
    </row>
    <row r="19" spans="1:5" x14ac:dyDescent="0.25">
      <c r="A19" s="4"/>
      <c r="B19" s="11" t="s">
        <v>107</v>
      </c>
      <c r="C19" s="5"/>
      <c r="D19" s="53"/>
      <c r="E19" s="53">
        <f>D18</f>
        <v>1250000</v>
      </c>
    </row>
    <row r="20" spans="1:5" x14ac:dyDescent="0.25">
      <c r="A20" s="4" t="s">
        <v>110</v>
      </c>
      <c r="B20" s="11" t="s">
        <v>112</v>
      </c>
      <c r="C20" s="5"/>
      <c r="D20" s="53">
        <f>25000000*(1+5%)^10-25000000</f>
        <v>15722365.669436038</v>
      </c>
      <c r="E20" s="53"/>
    </row>
    <row r="21" spans="1:5" x14ac:dyDescent="0.25">
      <c r="A21" s="4"/>
      <c r="B21" s="11" t="s">
        <v>107</v>
      </c>
      <c r="C21" s="5"/>
      <c r="D21" s="53"/>
      <c r="E21" s="53">
        <f>D20</f>
        <v>15722365.669436038</v>
      </c>
    </row>
    <row r="22" spans="1:5" x14ac:dyDescent="0.25">
      <c r="A22" s="4" t="s">
        <v>111</v>
      </c>
      <c r="B22" s="11" t="s">
        <v>114</v>
      </c>
      <c r="C22" s="5"/>
      <c r="D22" s="53">
        <f>25000000*(1+8%)^1-25000000</f>
        <v>2000000</v>
      </c>
      <c r="E22" s="53"/>
    </row>
    <row r="23" spans="1:5" x14ac:dyDescent="0.25">
      <c r="A23" s="4"/>
      <c r="B23" s="11" t="s">
        <v>107</v>
      </c>
      <c r="C23" s="5"/>
      <c r="D23" s="53"/>
      <c r="E23" s="53">
        <f>D22</f>
        <v>2000000</v>
      </c>
    </row>
    <row r="24" spans="1:5" x14ac:dyDescent="0.25">
      <c r="A24" s="4" t="s">
        <v>110</v>
      </c>
      <c r="B24" s="11" t="s">
        <v>112</v>
      </c>
      <c r="C24" s="5"/>
      <c r="D24" s="53">
        <f>25000000*(1+8%)^10-25000000</f>
        <v>28973124.931819692</v>
      </c>
      <c r="E24" s="53"/>
    </row>
    <row r="25" spans="1:5" x14ac:dyDescent="0.25">
      <c r="A25" s="4"/>
      <c r="B25" s="11" t="s">
        <v>107</v>
      </c>
      <c r="C25" s="5"/>
      <c r="D25" s="11"/>
      <c r="E25" s="54">
        <f>D24</f>
        <v>28973124.931819692</v>
      </c>
    </row>
    <row r="26" spans="1:5" x14ac:dyDescent="0.25">
      <c r="A26" s="4"/>
      <c r="B26" s="11"/>
      <c r="C26" s="5"/>
      <c r="D26" s="11"/>
      <c r="E26" s="54"/>
    </row>
    <row r="27" spans="1:5" x14ac:dyDescent="0.25">
      <c r="A27" s="4"/>
      <c r="B27" s="11"/>
      <c r="C27" s="5"/>
      <c r="D27" s="11"/>
      <c r="E27" s="54"/>
    </row>
    <row r="28" spans="1:5" x14ac:dyDescent="0.25">
      <c r="A28" s="4"/>
      <c r="B28" s="11"/>
      <c r="C28" s="5"/>
      <c r="D28" s="11"/>
      <c r="E28" s="54"/>
    </row>
    <row r="29" spans="1:5" x14ac:dyDescent="0.25">
      <c r="A29" s="4"/>
      <c r="B29" s="11"/>
      <c r="C29" s="5"/>
      <c r="D29" s="11"/>
      <c r="E29" s="54"/>
    </row>
    <row r="30" spans="1:5" x14ac:dyDescent="0.25">
      <c r="A30" s="4"/>
      <c r="B30" s="11"/>
      <c r="C30" s="5"/>
      <c r="D30" s="11"/>
      <c r="E30" s="54"/>
    </row>
    <row r="31" spans="1:5" x14ac:dyDescent="0.25">
      <c r="A31" s="4"/>
      <c r="B31" s="11"/>
      <c r="C31" s="5"/>
      <c r="D31" s="11"/>
      <c r="E31" s="54"/>
    </row>
    <row r="32" spans="1:5" x14ac:dyDescent="0.25">
      <c r="A32" s="4"/>
      <c r="B32" s="11"/>
      <c r="C32" s="5"/>
      <c r="D32" s="11"/>
      <c r="E32" s="54"/>
    </row>
    <row r="33" spans="1:5" x14ac:dyDescent="0.25">
      <c r="A33" s="4"/>
      <c r="B33" s="11"/>
      <c r="C33" s="5"/>
      <c r="D33" s="11"/>
      <c r="E33" s="54"/>
    </row>
    <row r="34" spans="1:5" x14ac:dyDescent="0.25">
      <c r="A34" s="4"/>
      <c r="B34" s="11"/>
      <c r="C34" s="5"/>
      <c r="D34" s="11"/>
      <c r="E34" s="54"/>
    </row>
    <row r="35" spans="1:5" x14ac:dyDescent="0.25">
      <c r="A35" s="4"/>
      <c r="B35" s="11"/>
      <c r="C35" s="5"/>
      <c r="D35" s="11"/>
      <c r="E35" s="54"/>
    </row>
    <row r="36" spans="1:5" x14ac:dyDescent="0.25">
      <c r="A36" s="4"/>
      <c r="B36" s="11"/>
      <c r="C36" s="5"/>
      <c r="D36" s="11"/>
      <c r="E36" s="54"/>
    </row>
    <row r="37" spans="1:5" x14ac:dyDescent="0.25">
      <c r="A37" s="4"/>
      <c r="B37" s="11"/>
      <c r="C37" s="5"/>
      <c r="D37" s="11"/>
      <c r="E37" s="54"/>
    </row>
    <row r="38" spans="1:5" x14ac:dyDescent="0.25">
      <c r="A38" s="4"/>
      <c r="B38" s="11"/>
      <c r="C38" s="5"/>
      <c r="D38" s="11"/>
      <c r="E38" s="54"/>
    </row>
    <row r="39" spans="1:5" x14ac:dyDescent="0.25">
      <c r="A39" s="4"/>
      <c r="B39" s="11"/>
      <c r="C39" s="5"/>
      <c r="D39" s="11"/>
      <c r="E39" s="54"/>
    </row>
    <row r="40" spans="1:5" x14ac:dyDescent="0.25">
      <c r="A40" s="4"/>
      <c r="B40" s="11"/>
      <c r="C40" s="5"/>
      <c r="D40" s="11"/>
      <c r="E40" s="54"/>
    </row>
    <row r="41" spans="1:5" x14ac:dyDescent="0.25">
      <c r="A41" s="4"/>
      <c r="B41" s="11"/>
      <c r="C41" s="5"/>
      <c r="D41" s="11"/>
      <c r="E41" s="54"/>
    </row>
    <row r="42" spans="1:5" x14ac:dyDescent="0.25">
      <c r="A42" s="4"/>
      <c r="B42" s="11"/>
      <c r="C42" s="5"/>
      <c r="D42" s="11"/>
      <c r="E42" s="54"/>
    </row>
    <row r="43" spans="1:5" x14ac:dyDescent="0.25">
      <c r="A43" s="4"/>
      <c r="B43" s="11"/>
      <c r="C43" s="5"/>
      <c r="D43" s="11"/>
      <c r="E43" s="54"/>
    </row>
    <row r="44" spans="1:5" x14ac:dyDescent="0.25">
      <c r="A44" s="4"/>
      <c r="B44" s="11"/>
      <c r="C44" s="5"/>
      <c r="D44" s="11"/>
      <c r="E44" s="54"/>
    </row>
    <row r="45" spans="1:5" x14ac:dyDescent="0.25">
      <c r="A45" s="4"/>
      <c r="B45" s="11"/>
      <c r="C45" s="5"/>
      <c r="D45" s="11"/>
      <c r="E45" s="54"/>
    </row>
    <row r="46" spans="1:5" x14ac:dyDescent="0.25">
      <c r="A46" s="4"/>
      <c r="B46" s="11"/>
      <c r="C46" s="5"/>
      <c r="D46" s="11"/>
      <c r="E46" s="54"/>
    </row>
    <row r="47" spans="1:5" x14ac:dyDescent="0.25">
      <c r="A47" s="4"/>
      <c r="B47" s="11"/>
      <c r="C47" s="5"/>
      <c r="D47" s="11"/>
      <c r="E47" s="54"/>
    </row>
    <row r="48" spans="1:5" x14ac:dyDescent="0.25">
      <c r="A48" s="4"/>
      <c r="B48" s="11"/>
      <c r="C48" s="5"/>
      <c r="D48" s="11"/>
      <c r="E48" s="54"/>
    </row>
    <row r="49" spans="1:5" x14ac:dyDescent="0.25">
      <c r="A49" s="4"/>
      <c r="B49" s="11"/>
      <c r="C49" s="5"/>
      <c r="D49" s="11"/>
      <c r="E49" s="54"/>
    </row>
    <row r="50" spans="1:5" x14ac:dyDescent="0.25">
      <c r="A50" s="4"/>
      <c r="B50" s="11"/>
      <c r="C50" s="5"/>
      <c r="D50" s="11"/>
      <c r="E50" s="54"/>
    </row>
    <row r="51" spans="1:5" x14ac:dyDescent="0.25">
      <c r="A51" s="4"/>
      <c r="B51" s="11"/>
      <c r="C51" s="5"/>
      <c r="D51" s="11"/>
      <c r="E51" s="54"/>
    </row>
    <row r="52" spans="1:5" x14ac:dyDescent="0.25">
      <c r="A52" s="4"/>
      <c r="B52" s="11"/>
      <c r="C52" s="5"/>
      <c r="D52" s="11"/>
      <c r="E52" s="54"/>
    </row>
    <row r="53" spans="1:5" x14ac:dyDescent="0.25">
      <c r="A53" s="4"/>
      <c r="B53" s="11"/>
      <c r="C53" s="5"/>
      <c r="D53" s="11"/>
      <c r="E53" s="54"/>
    </row>
    <row r="54" spans="1:5" x14ac:dyDescent="0.25">
      <c r="A54" s="4"/>
      <c r="B54" s="11"/>
      <c r="C54" s="5"/>
      <c r="D54" s="11"/>
      <c r="E54" s="54"/>
    </row>
    <row r="55" spans="1:5" x14ac:dyDescent="0.25">
      <c r="A55" s="7"/>
      <c r="B55" s="12"/>
      <c r="C55" s="8"/>
      <c r="D55" s="12"/>
      <c r="E55" s="55"/>
    </row>
  </sheetData>
  <pageMargins left="0.7" right="0.7" top="0.75" bottom="0.75" header="0.3" footer="0.3"/>
  <pageSetup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>
      <selection activeCell="B50" sqref="B50:B51"/>
    </sheetView>
  </sheetViews>
  <sheetFormatPr defaultRowHeight="15" x14ac:dyDescent="0.25"/>
  <cols>
    <col min="1" max="1" width="13.28515625" customWidth="1"/>
    <col min="2" max="2" width="30.85546875" customWidth="1"/>
    <col min="3" max="3" width="6.5703125" customWidth="1"/>
    <col min="4" max="5" width="15.7109375" customWidth="1"/>
  </cols>
  <sheetData>
    <row r="1" spans="1:5" x14ac:dyDescent="0.25">
      <c r="A1" t="s">
        <v>15</v>
      </c>
    </row>
    <row r="2" spans="1:5" x14ac:dyDescent="0.25">
      <c r="A2" t="s">
        <v>17</v>
      </c>
    </row>
    <row r="3" spans="1:5" x14ac:dyDescent="0.25">
      <c r="A3" t="s">
        <v>16</v>
      </c>
    </row>
    <row r="5" spans="1:5" x14ac:dyDescent="0.25">
      <c r="A5" t="s">
        <v>18</v>
      </c>
    </row>
    <row r="6" spans="1:5" x14ac:dyDescent="0.25">
      <c r="B6" t="s">
        <v>19</v>
      </c>
    </row>
    <row r="7" spans="1:5" x14ac:dyDescent="0.25">
      <c r="B7" t="s">
        <v>21</v>
      </c>
    </row>
    <row r="8" spans="1:5" x14ac:dyDescent="0.25">
      <c r="B8" t="s">
        <v>20</v>
      </c>
    </row>
    <row r="9" spans="1:5" ht="15.75" thickBot="1" x14ac:dyDescent="0.3"/>
    <row r="10" spans="1:5" x14ac:dyDescent="0.25">
      <c r="A10" s="37" t="s">
        <v>10</v>
      </c>
      <c r="B10" s="38" t="s">
        <v>11</v>
      </c>
      <c r="C10" s="39" t="s">
        <v>12</v>
      </c>
      <c r="D10" s="38" t="s">
        <v>13</v>
      </c>
      <c r="E10" s="40" t="s">
        <v>14</v>
      </c>
    </row>
    <row r="11" spans="1:5" x14ac:dyDescent="0.25">
      <c r="A11" s="41"/>
      <c r="B11" s="11"/>
      <c r="C11" s="5"/>
      <c r="D11" s="11"/>
      <c r="E11" s="42"/>
    </row>
    <row r="12" spans="1:5" x14ac:dyDescent="0.25">
      <c r="A12" s="41"/>
      <c r="B12" s="11"/>
      <c r="C12" s="5"/>
      <c r="D12" s="11"/>
      <c r="E12" s="42"/>
    </row>
    <row r="13" spans="1:5" x14ac:dyDescent="0.25">
      <c r="A13" s="41"/>
      <c r="B13" s="11"/>
      <c r="C13" s="5"/>
      <c r="D13" s="11"/>
      <c r="E13" s="42"/>
    </row>
    <row r="14" spans="1:5" x14ac:dyDescent="0.25">
      <c r="A14" s="41"/>
      <c r="B14" s="11"/>
      <c r="C14" s="5"/>
      <c r="D14" s="11"/>
      <c r="E14" s="42"/>
    </row>
    <row r="15" spans="1:5" x14ac:dyDescent="0.25">
      <c r="A15" s="41"/>
      <c r="B15" s="11"/>
      <c r="C15" s="5"/>
      <c r="D15" s="11"/>
      <c r="E15" s="42"/>
    </row>
    <row r="16" spans="1:5" x14ac:dyDescent="0.25">
      <c r="A16" s="41"/>
      <c r="B16" s="11"/>
      <c r="C16" s="5"/>
      <c r="D16" s="11"/>
      <c r="E16" s="42"/>
    </row>
    <row r="17" spans="1:5" x14ac:dyDescent="0.25">
      <c r="A17" s="41"/>
      <c r="B17" s="11"/>
      <c r="C17" s="5"/>
      <c r="D17" s="11"/>
      <c r="E17" s="42"/>
    </row>
    <row r="18" spans="1:5" x14ac:dyDescent="0.25">
      <c r="A18" s="41"/>
      <c r="B18" s="11"/>
      <c r="C18" s="5"/>
      <c r="D18" s="11"/>
      <c r="E18" s="42"/>
    </row>
    <row r="19" spans="1:5" x14ac:dyDescent="0.25">
      <c r="A19" s="41"/>
      <c r="B19" s="11"/>
      <c r="C19" s="5"/>
      <c r="D19" s="11"/>
      <c r="E19" s="42"/>
    </row>
    <row r="20" spans="1:5" x14ac:dyDescent="0.25">
      <c r="A20" s="41"/>
      <c r="B20" s="11"/>
      <c r="C20" s="5"/>
      <c r="D20" s="11"/>
      <c r="E20" s="42"/>
    </row>
    <row r="21" spans="1:5" x14ac:dyDescent="0.25">
      <c r="A21" s="41"/>
      <c r="B21" s="11"/>
      <c r="C21" s="5"/>
      <c r="D21" s="11"/>
      <c r="E21" s="42"/>
    </row>
    <row r="22" spans="1:5" x14ac:dyDescent="0.25">
      <c r="A22" s="41"/>
      <c r="B22" s="11"/>
      <c r="C22" s="5"/>
      <c r="D22" s="11"/>
      <c r="E22" s="42"/>
    </row>
    <row r="23" spans="1:5" x14ac:dyDescent="0.25">
      <c r="A23" s="41"/>
      <c r="B23" s="11"/>
      <c r="C23" s="5"/>
      <c r="D23" s="11"/>
      <c r="E23" s="42"/>
    </row>
    <row r="24" spans="1:5" x14ac:dyDescent="0.25">
      <c r="A24" s="41"/>
      <c r="B24" s="11"/>
      <c r="C24" s="5"/>
      <c r="D24" s="11"/>
      <c r="E24" s="42"/>
    </row>
    <row r="25" spans="1:5" x14ac:dyDescent="0.25">
      <c r="A25" s="41"/>
      <c r="B25" s="11"/>
      <c r="C25" s="5"/>
      <c r="D25" s="11"/>
      <c r="E25" s="42"/>
    </row>
    <row r="26" spans="1:5" x14ac:dyDescent="0.25">
      <c r="A26" s="41"/>
      <c r="B26" s="11"/>
      <c r="C26" s="5"/>
      <c r="D26" s="11"/>
      <c r="E26" s="42"/>
    </row>
    <row r="27" spans="1:5" x14ac:dyDescent="0.25">
      <c r="A27" s="41"/>
      <c r="B27" s="11"/>
      <c r="C27" s="5"/>
      <c r="D27" s="11"/>
      <c r="E27" s="42"/>
    </row>
    <row r="28" spans="1:5" x14ac:dyDescent="0.25">
      <c r="A28" s="41"/>
      <c r="B28" s="11"/>
      <c r="C28" s="5"/>
      <c r="D28" s="11"/>
      <c r="E28" s="42"/>
    </row>
    <row r="29" spans="1:5" x14ac:dyDescent="0.25">
      <c r="A29" s="41"/>
      <c r="B29" s="11"/>
      <c r="C29" s="5"/>
      <c r="D29" s="11"/>
      <c r="E29" s="42"/>
    </row>
    <row r="30" spans="1:5" x14ac:dyDescent="0.25">
      <c r="A30" s="41"/>
      <c r="B30" s="11"/>
      <c r="C30" s="5"/>
      <c r="D30" s="11"/>
      <c r="E30" s="42"/>
    </row>
    <row r="31" spans="1:5" x14ac:dyDescent="0.25">
      <c r="A31" s="41"/>
      <c r="B31" s="11"/>
      <c r="C31" s="5"/>
      <c r="D31" s="11"/>
      <c r="E31" s="42"/>
    </row>
    <row r="32" spans="1:5" x14ac:dyDescent="0.25">
      <c r="A32" s="41"/>
      <c r="B32" s="11"/>
      <c r="C32" s="5"/>
      <c r="D32" s="11"/>
      <c r="E32" s="42"/>
    </row>
    <row r="33" spans="1:5" x14ac:dyDescent="0.25">
      <c r="A33" s="41"/>
      <c r="B33" s="11"/>
      <c r="C33" s="5"/>
      <c r="D33" s="11"/>
      <c r="E33" s="42"/>
    </row>
    <row r="34" spans="1:5" x14ac:dyDescent="0.25">
      <c r="A34" s="41"/>
      <c r="B34" s="11"/>
      <c r="C34" s="5"/>
      <c r="D34" s="11"/>
      <c r="E34" s="42"/>
    </row>
    <row r="35" spans="1:5" x14ac:dyDescent="0.25">
      <c r="A35" s="41"/>
      <c r="B35" s="11"/>
      <c r="C35" s="5"/>
      <c r="D35" s="11"/>
      <c r="E35" s="42"/>
    </row>
    <row r="36" spans="1:5" x14ac:dyDescent="0.25">
      <c r="A36" s="41"/>
      <c r="B36" s="11"/>
      <c r="C36" s="5"/>
      <c r="D36" s="11"/>
      <c r="E36" s="42"/>
    </row>
    <row r="37" spans="1:5" x14ac:dyDescent="0.25">
      <c r="A37" s="41"/>
      <c r="B37" s="11"/>
      <c r="C37" s="5"/>
      <c r="D37" s="11"/>
      <c r="E37" s="42"/>
    </row>
    <row r="38" spans="1:5" x14ac:dyDescent="0.25">
      <c r="A38" s="41"/>
      <c r="B38" s="11"/>
      <c r="C38" s="5"/>
      <c r="D38" s="11"/>
      <c r="E38" s="42"/>
    </row>
    <row r="39" spans="1:5" x14ac:dyDescent="0.25">
      <c r="A39" s="41"/>
      <c r="B39" s="11"/>
      <c r="C39" s="5"/>
      <c r="D39" s="11"/>
      <c r="E39" s="42"/>
    </row>
    <row r="40" spans="1:5" x14ac:dyDescent="0.25">
      <c r="A40" s="41"/>
      <c r="B40" s="11"/>
      <c r="C40" s="5"/>
      <c r="D40" s="11"/>
      <c r="E40" s="42"/>
    </row>
    <row r="41" spans="1:5" x14ac:dyDescent="0.25">
      <c r="A41" s="41"/>
      <c r="B41" s="11"/>
      <c r="C41" s="5"/>
      <c r="D41" s="11"/>
      <c r="E41" s="42"/>
    </row>
    <row r="42" spans="1:5" x14ac:dyDescent="0.25">
      <c r="A42" s="41"/>
      <c r="B42" s="11"/>
      <c r="C42" s="5"/>
      <c r="D42" s="11"/>
      <c r="E42" s="42"/>
    </row>
    <row r="43" spans="1:5" x14ac:dyDescent="0.25">
      <c r="A43" s="41"/>
      <c r="B43" s="11"/>
      <c r="C43" s="5"/>
      <c r="D43" s="11"/>
      <c r="E43" s="42"/>
    </row>
    <row r="44" spans="1:5" x14ac:dyDescent="0.25">
      <c r="A44" s="41"/>
      <c r="B44" s="11"/>
      <c r="C44" s="5"/>
      <c r="D44" s="11"/>
      <c r="E44" s="42"/>
    </row>
    <row r="45" spans="1:5" x14ac:dyDescent="0.25">
      <c r="A45" s="41"/>
      <c r="B45" s="11"/>
      <c r="C45" s="5"/>
      <c r="D45" s="11"/>
      <c r="E45" s="42"/>
    </row>
    <row r="46" spans="1:5" x14ac:dyDescent="0.25">
      <c r="A46" s="41"/>
      <c r="B46" s="11"/>
      <c r="C46" s="5"/>
      <c r="D46" s="11"/>
      <c r="E46" s="42"/>
    </row>
    <row r="47" spans="1:5" ht="15.75" thickBot="1" x14ac:dyDescent="0.3">
      <c r="A47" s="43"/>
      <c r="B47" s="44"/>
      <c r="C47" s="45"/>
      <c r="D47" s="44"/>
      <c r="E47" s="46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scale="76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workbookViewId="0">
      <selection activeCell="A6" sqref="A6"/>
    </sheetView>
  </sheetViews>
  <sheetFormatPr defaultRowHeight="15" x14ac:dyDescent="0.25"/>
  <cols>
    <col min="1" max="1" width="32.85546875" customWidth="1"/>
    <col min="2" max="5" width="14.7109375" customWidth="1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/>
      <c r="B2" s="5"/>
      <c r="C2" s="5"/>
      <c r="D2" s="5"/>
      <c r="E2" s="6"/>
    </row>
    <row r="3" spans="1:5" x14ac:dyDescent="0.25">
      <c r="A3" s="7"/>
      <c r="B3" s="8"/>
      <c r="C3" s="8"/>
      <c r="D3" s="8"/>
      <c r="E3" s="9"/>
    </row>
    <row r="4" spans="1:5" x14ac:dyDescent="0.25">
      <c r="A4" s="4"/>
      <c r="B4" s="10"/>
      <c r="C4" s="5"/>
      <c r="D4" s="10"/>
      <c r="E4" s="6"/>
    </row>
    <row r="5" spans="1:5" x14ac:dyDescent="0.25">
      <c r="A5" s="4"/>
      <c r="B5" s="11"/>
      <c r="C5" s="5"/>
      <c r="D5" s="11"/>
      <c r="E5" s="6"/>
    </row>
    <row r="6" spans="1:5" x14ac:dyDescent="0.25">
      <c r="A6" s="4"/>
      <c r="B6" s="11"/>
      <c r="C6" s="5"/>
      <c r="D6" s="11"/>
      <c r="E6" s="6"/>
    </row>
    <row r="7" spans="1:5" x14ac:dyDescent="0.25">
      <c r="A7" s="4"/>
      <c r="B7" s="11"/>
      <c r="C7" s="5"/>
      <c r="D7" s="11"/>
      <c r="E7" s="6"/>
    </row>
    <row r="8" spans="1:5" x14ac:dyDescent="0.25">
      <c r="A8" s="4"/>
      <c r="B8" s="11"/>
      <c r="C8" s="5"/>
      <c r="D8" s="11"/>
      <c r="E8" s="6"/>
    </row>
    <row r="9" spans="1:5" x14ac:dyDescent="0.25">
      <c r="A9" s="4"/>
      <c r="B9" s="11"/>
      <c r="C9" s="5"/>
      <c r="D9" s="11"/>
      <c r="E9" s="6"/>
    </row>
    <row r="10" spans="1:5" x14ac:dyDescent="0.25">
      <c r="A10" s="4"/>
      <c r="B10" s="11"/>
      <c r="C10" s="5"/>
      <c r="D10" s="11"/>
      <c r="E10" s="6"/>
    </row>
    <row r="11" spans="1:5" x14ac:dyDescent="0.25">
      <c r="A11" s="4"/>
      <c r="B11" s="11"/>
      <c r="C11" s="5"/>
      <c r="D11" s="11"/>
      <c r="E11" s="6"/>
    </row>
    <row r="12" spans="1:5" x14ac:dyDescent="0.25">
      <c r="A12" s="4"/>
      <c r="B12" s="11"/>
      <c r="C12" s="5"/>
      <c r="D12" s="11"/>
      <c r="E12" s="6"/>
    </row>
    <row r="13" spans="1:5" x14ac:dyDescent="0.25">
      <c r="A13" s="4"/>
      <c r="B13" s="11"/>
      <c r="C13" s="5"/>
      <c r="D13" s="11"/>
      <c r="E13" s="6"/>
    </row>
    <row r="14" spans="1:5" x14ac:dyDescent="0.25">
      <c r="A14" s="4"/>
      <c r="B14" s="11"/>
      <c r="C14" s="5"/>
      <c r="D14" s="11"/>
      <c r="E14" s="6"/>
    </row>
    <row r="15" spans="1:5" x14ac:dyDescent="0.25">
      <c r="A15" s="4"/>
      <c r="B15" s="11"/>
      <c r="C15" s="5"/>
      <c r="D15" s="11"/>
      <c r="E15" s="6"/>
    </row>
    <row r="16" spans="1:5" x14ac:dyDescent="0.25">
      <c r="A16" s="4"/>
      <c r="B16" s="11"/>
      <c r="C16" s="5"/>
      <c r="D16" s="11"/>
      <c r="E16" s="6"/>
    </row>
    <row r="17" spans="1:5" x14ac:dyDescent="0.25">
      <c r="A17" s="4"/>
      <c r="B17" s="11"/>
      <c r="C17" s="5"/>
      <c r="D17" s="11"/>
      <c r="E17" s="6"/>
    </row>
    <row r="18" spans="1:5" x14ac:dyDescent="0.25">
      <c r="A18" s="4"/>
      <c r="B18" s="11"/>
      <c r="C18" s="5"/>
      <c r="D18" s="11"/>
      <c r="E18" s="6"/>
    </row>
    <row r="19" spans="1:5" x14ac:dyDescent="0.25">
      <c r="A19" s="4"/>
      <c r="B19" s="11"/>
      <c r="C19" s="5"/>
      <c r="D19" s="11"/>
      <c r="E19" s="6"/>
    </row>
    <row r="20" spans="1:5" x14ac:dyDescent="0.25">
      <c r="A20" s="4"/>
      <c r="B20" s="11"/>
      <c r="C20" s="5"/>
      <c r="D20" s="11"/>
      <c r="E20" s="6"/>
    </row>
    <row r="21" spans="1:5" x14ac:dyDescent="0.25">
      <c r="A21" s="4"/>
      <c r="B21" s="11"/>
      <c r="C21" s="5"/>
      <c r="D21" s="11"/>
      <c r="E21" s="6"/>
    </row>
    <row r="22" spans="1:5" x14ac:dyDescent="0.25">
      <c r="A22" s="4"/>
      <c r="B22" s="11"/>
      <c r="C22" s="5"/>
      <c r="D22" s="11"/>
      <c r="E22" s="6"/>
    </row>
    <row r="23" spans="1:5" x14ac:dyDescent="0.25">
      <c r="A23" s="4"/>
      <c r="B23" s="11"/>
      <c r="C23" s="5"/>
      <c r="D23" s="11"/>
      <c r="E23" s="6"/>
    </row>
    <row r="24" spans="1:5" x14ac:dyDescent="0.25">
      <c r="A24" s="4"/>
      <c r="B24" s="11"/>
      <c r="C24" s="5"/>
      <c r="D24" s="11"/>
      <c r="E24" s="6"/>
    </row>
    <row r="25" spans="1:5" x14ac:dyDescent="0.25">
      <c r="A25" s="4"/>
      <c r="B25" s="11"/>
      <c r="C25" s="5"/>
      <c r="D25" s="11"/>
      <c r="E25" s="6"/>
    </row>
    <row r="26" spans="1:5" x14ac:dyDescent="0.25">
      <c r="A26" s="4"/>
      <c r="B26" s="11"/>
      <c r="C26" s="5"/>
      <c r="D26" s="11"/>
      <c r="E26" s="6"/>
    </row>
    <row r="27" spans="1:5" x14ac:dyDescent="0.25">
      <c r="A27" s="4"/>
      <c r="B27" s="11"/>
      <c r="C27" s="5"/>
      <c r="D27" s="11"/>
      <c r="E27" s="6"/>
    </row>
    <row r="28" spans="1:5" x14ac:dyDescent="0.25">
      <c r="A28" s="4"/>
      <c r="B28" s="11"/>
      <c r="C28" s="5"/>
      <c r="D28" s="11"/>
      <c r="E28" s="6"/>
    </row>
    <row r="29" spans="1:5" x14ac:dyDescent="0.25">
      <c r="A29" s="4"/>
      <c r="B29" s="11"/>
      <c r="C29" s="5"/>
      <c r="D29" s="11"/>
      <c r="E29" s="6"/>
    </row>
    <row r="30" spans="1:5" x14ac:dyDescent="0.25">
      <c r="A30" s="4"/>
      <c r="B30" s="11"/>
      <c r="C30" s="5"/>
      <c r="D30" s="11"/>
      <c r="E30" s="6"/>
    </row>
    <row r="31" spans="1:5" x14ac:dyDescent="0.25">
      <c r="A31" s="4"/>
      <c r="B31" s="11"/>
      <c r="C31" s="5"/>
      <c r="D31" s="11"/>
      <c r="E31" s="6"/>
    </row>
    <row r="32" spans="1:5" x14ac:dyDescent="0.25">
      <c r="A32" s="4"/>
      <c r="B32" s="11"/>
      <c r="C32" s="5"/>
      <c r="D32" s="11"/>
      <c r="E32" s="6"/>
    </row>
    <row r="33" spans="1:5" x14ac:dyDescent="0.25">
      <c r="A33" s="4"/>
      <c r="B33" s="11"/>
      <c r="C33" s="5"/>
      <c r="D33" s="11"/>
      <c r="E33" s="6"/>
    </row>
    <row r="34" spans="1:5" x14ac:dyDescent="0.25">
      <c r="A34" s="4"/>
      <c r="B34" s="11"/>
      <c r="C34" s="5"/>
      <c r="D34" s="11"/>
      <c r="E34" s="6"/>
    </row>
    <row r="35" spans="1:5" x14ac:dyDescent="0.25">
      <c r="A35" s="4"/>
      <c r="B35" s="11"/>
      <c r="C35" s="5"/>
      <c r="D35" s="11"/>
      <c r="E35" s="6"/>
    </row>
    <row r="36" spans="1:5" x14ac:dyDescent="0.25">
      <c r="A36" s="4"/>
      <c r="B36" s="11"/>
      <c r="C36" s="5"/>
      <c r="D36" s="11"/>
      <c r="E36" s="6"/>
    </row>
    <row r="37" spans="1:5" x14ac:dyDescent="0.25">
      <c r="A37" s="4"/>
      <c r="B37" s="11"/>
      <c r="C37" s="5"/>
      <c r="D37" s="11"/>
      <c r="E37" s="6"/>
    </row>
    <row r="38" spans="1:5" x14ac:dyDescent="0.25">
      <c r="A38" s="4"/>
      <c r="B38" s="11"/>
      <c r="C38" s="5"/>
      <c r="D38" s="11"/>
      <c r="E38" s="6"/>
    </row>
    <row r="39" spans="1:5" x14ac:dyDescent="0.25">
      <c r="A39" s="4"/>
      <c r="B39" s="11"/>
      <c r="C39" s="5"/>
      <c r="D39" s="11"/>
      <c r="E39" s="6"/>
    </row>
    <row r="40" spans="1:5" x14ac:dyDescent="0.25">
      <c r="A40" s="4"/>
      <c r="B40" s="11"/>
      <c r="C40" s="5"/>
      <c r="D40" s="11"/>
      <c r="E40" s="6"/>
    </row>
    <row r="41" spans="1:5" x14ac:dyDescent="0.25">
      <c r="A41" s="4"/>
      <c r="B41" s="11"/>
      <c r="C41" s="5"/>
      <c r="D41" s="11"/>
      <c r="E41" s="6"/>
    </row>
    <row r="42" spans="1:5" x14ac:dyDescent="0.25">
      <c r="A42" s="4"/>
      <c r="B42" s="11"/>
      <c r="C42" s="5"/>
      <c r="D42" s="11"/>
      <c r="E42" s="6"/>
    </row>
    <row r="43" spans="1:5" x14ac:dyDescent="0.25">
      <c r="A43" s="4"/>
      <c r="B43" s="11"/>
      <c r="C43" s="5"/>
      <c r="D43" s="11"/>
      <c r="E43" s="6"/>
    </row>
    <row r="44" spans="1:5" x14ac:dyDescent="0.25">
      <c r="A44" s="4"/>
      <c r="B44" s="11"/>
      <c r="C44" s="5"/>
      <c r="D44" s="11"/>
      <c r="E44" s="6"/>
    </row>
    <row r="45" spans="1:5" x14ac:dyDescent="0.25">
      <c r="A45" s="4"/>
      <c r="B45" s="11"/>
      <c r="C45" s="5"/>
      <c r="D45" s="11"/>
      <c r="E45" s="6"/>
    </row>
    <row r="46" spans="1:5" x14ac:dyDescent="0.25">
      <c r="A46" s="7"/>
      <c r="B46" s="12"/>
      <c r="C46" s="8"/>
      <c r="D46" s="12"/>
      <c r="E46" s="9"/>
    </row>
  </sheetData>
  <pageMargins left="0.7" right="0.7" top="0.75" bottom="0.75" header="0.3" footer="0.3"/>
  <pageSetup scale="9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scale="76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workbookViewId="0">
      <selection activeCell="B18" sqref="B18"/>
    </sheetView>
  </sheetViews>
  <sheetFormatPr defaultRowHeight="15" x14ac:dyDescent="0.25"/>
  <sheetData>
    <row r="2" spans="1:2" x14ac:dyDescent="0.25">
      <c r="A2" t="s">
        <v>22</v>
      </c>
    </row>
    <row r="3" spans="1:2" x14ac:dyDescent="0.25">
      <c r="A3" t="s">
        <v>23</v>
      </c>
    </row>
    <row r="4" spans="1:2" x14ac:dyDescent="0.25">
      <c r="A4" t="s">
        <v>24</v>
      </c>
    </row>
    <row r="6" spans="1:2" x14ac:dyDescent="0.25">
      <c r="B6" t="s">
        <v>25</v>
      </c>
    </row>
    <row r="7" spans="1:2" x14ac:dyDescent="0.25">
      <c r="B7" t="s">
        <v>26</v>
      </c>
    </row>
    <row r="8" spans="1:2" x14ac:dyDescent="0.25">
      <c r="B8" t="s">
        <v>27</v>
      </c>
    </row>
    <row r="9" spans="1:2" x14ac:dyDescent="0.25">
      <c r="B9" t="s">
        <v>28</v>
      </c>
    </row>
    <row r="10" spans="1:2" x14ac:dyDescent="0.25">
      <c r="B10" t="s">
        <v>29</v>
      </c>
    </row>
    <row r="11" spans="1:2" x14ac:dyDescent="0.25">
      <c r="B11" t="s">
        <v>30</v>
      </c>
    </row>
    <row r="12" spans="1:2" x14ac:dyDescent="0.25">
      <c r="B12" t="s">
        <v>31</v>
      </c>
    </row>
    <row r="13" spans="1:2" x14ac:dyDescent="0.25">
      <c r="B13" t="s">
        <v>32</v>
      </c>
    </row>
    <row r="14" spans="1:2" x14ac:dyDescent="0.25">
      <c r="B14" t="s">
        <v>33</v>
      </c>
    </row>
    <row r="15" spans="1:2" x14ac:dyDescent="0.25">
      <c r="B15" t="s">
        <v>34</v>
      </c>
    </row>
    <row r="16" spans="1:2" x14ac:dyDescent="0.25">
      <c r="B16" t="s">
        <v>35</v>
      </c>
    </row>
    <row r="17" spans="2:2" x14ac:dyDescent="0.25">
      <c r="B17" t="s">
        <v>36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PARTNERSHIPS</vt:lpstr>
      <vt:lpstr>CORPORATIONS</vt:lpstr>
      <vt:lpstr>DIVIDENDS</vt:lpstr>
      <vt:lpstr>BONDS</vt:lpstr>
      <vt:lpstr>INVESTMENT</vt:lpstr>
      <vt:lpstr>CASH FLOW INSTRUCTIONS</vt:lpstr>
      <vt:lpstr>CASH FLOW FORM</vt:lpstr>
      <vt:lpstr>RATIO INFO</vt:lpstr>
      <vt:lpstr>RATIO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Sebek</dc:creator>
  <cp:lastModifiedBy>BETH WILL</cp:lastModifiedBy>
  <cp:lastPrinted>2017-05-23T19:20:14Z</cp:lastPrinted>
  <dcterms:created xsi:type="dcterms:W3CDTF">2017-05-23T15:19:09Z</dcterms:created>
  <dcterms:modified xsi:type="dcterms:W3CDTF">2017-05-30T20:09:19Z</dcterms:modified>
</cp:coreProperties>
</file>